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dmin\Desktop\QCVN\14. TÍnh áp suất nổ dư\"/>
    </mc:Choice>
  </mc:AlternateContent>
  <xr:revisionPtr revIDLastSave="0" documentId="13_ncr:1_{2C31505A-B134-45B0-9F39-DEFCA524FC0D}" xr6:coauthVersionLast="47" xr6:coauthVersionMax="47" xr10:uidLastSave="{00000000-0000-0000-0000-000000000000}"/>
  <bookViews>
    <workbookView xWindow="-108" yWindow="-108" windowWidth="23256" windowHeight="12576" xr2:uid="{2121761C-5E1D-410B-8CAA-AAB51B8D9DF9}"/>
  </bookViews>
  <sheets>
    <sheet name="Tính áp suất nổ dư" sheetId="1" r:id="rId1"/>
  </sheets>
  <definedNames>
    <definedName name="_xlnm.Print_Area" localSheetId="0">'Tính áp suất nổ dư'!$A$1:$H$51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49" i="1" l="1"/>
  <c r="E46" i="1"/>
  <c r="E48" i="1" s="1"/>
  <c r="E50" i="1" s="1"/>
  <c r="F42" i="1"/>
  <c r="E40" i="1"/>
  <c r="E29" i="1"/>
  <c r="E28" i="1" s="1"/>
  <c r="E31" i="1" s="1"/>
  <c r="E23" i="1"/>
  <c r="E42" i="1" s="1"/>
  <c r="E8" i="1"/>
  <c r="E9" i="1" s="1"/>
  <c r="E41" i="1" s="1"/>
  <c r="E11" i="1"/>
  <c r="E18" i="1" s="1"/>
  <c r="E20" i="1" s="1"/>
  <c r="E39" i="1" s="1"/>
  <c r="E6" i="1"/>
  <c r="E43" i="1" l="1"/>
  <c r="E35" i="1" s="1"/>
  <c r="E22" i="1"/>
  <c r="E26" i="1"/>
  <c r="E32" i="1" s="1"/>
</calcChain>
</file>

<file path=xl/sharedStrings.xml><?xml version="1.0" encoding="utf-8"?>
<sst xmlns="http://schemas.openxmlformats.org/spreadsheetml/2006/main" count="112" uniqueCount="96">
  <si>
    <t xml:space="preserve">Áp dụng Phụ lục A.2 của Bộ quy tắc SP 12.13130.2009 - XÁC ĐỊNH HẠNG NGUY HIỂM CHÁY VÀ CHÁY NỔ CỦA CÁC GIAN PHÒNG, NHÀ VÀ CÁC CÔNG TRÌNH NGOÀI TRỜI
</t>
  </si>
  <si>
    <t xml:space="preserve">А.2.1. Áp suất nổ dư   đối với từng chất cháy, có thành phần từ các nguyên tử C, H, O, N, Cl, Br, I, F, được xác định theo công thức:
</t>
  </si>
  <si>
    <r>
      <t>P</t>
    </r>
    <r>
      <rPr>
        <vertAlign val="subscript"/>
        <sz val="11"/>
        <rFont val="Times New Roman"/>
        <family val="1"/>
      </rPr>
      <t>max</t>
    </r>
    <r>
      <rPr>
        <sz val="11"/>
        <rFont val="Times New Roman"/>
        <family val="1"/>
      </rPr>
      <t xml:space="preserve"> - là áp suất tối đa được tạo ra trong quá trình đốt cháy hỗn hợp cân bằng hóa học khí - không khí hoặc hơi - không khí trong một thể tích kín</t>
    </r>
  </si>
  <si>
    <t>kPa</t>
  </si>
  <si>
    <t xml:space="preserve">Trường hợp không có dữ liệu </t>
  </si>
  <si>
    <r>
      <t>P</t>
    </r>
    <r>
      <rPr>
        <vertAlign val="subscript"/>
        <sz val="11"/>
        <rFont val="Times New Roman"/>
        <family val="1"/>
      </rPr>
      <t>o</t>
    </r>
    <r>
      <rPr>
        <sz val="11"/>
        <rFont val="Times New Roman"/>
        <family val="1"/>
      </rPr>
      <t xml:space="preserve"> - áp suất ban đầu</t>
    </r>
  </si>
  <si>
    <t>kg</t>
  </si>
  <si>
    <t>m3</t>
  </si>
  <si>
    <t xml:space="preserve">           - mật độ khí hoặc hơi ở nhiệt độ tính toán tp</t>
  </si>
  <si>
    <t>kg/m3</t>
  </si>
  <si>
    <r>
      <t>K</t>
    </r>
    <r>
      <rPr>
        <vertAlign val="subscript"/>
        <sz val="11"/>
        <rFont val="Times New Roman"/>
        <family val="1"/>
      </rPr>
      <t>H</t>
    </r>
    <r>
      <rPr>
        <sz val="11"/>
        <rFont val="Times New Roman"/>
        <family val="1"/>
      </rPr>
      <t xml:space="preserve"> - hệ số, có tính đến sự rò rỉ của gian phòng và sự không đoạn nhiệt của quá trình cháy</t>
    </r>
  </si>
  <si>
    <t>Theo quy định của Bộ tiêu chuẩn</t>
  </si>
  <si>
    <t>kg/(s.m2)</t>
  </si>
  <si>
    <t xml:space="preserve">           - hệ số, áp dụng trong bảng А.2 phụ thuộc vào vận tốc và nhiệt độ dòng khí trên bề mặt bay hơi</t>
  </si>
  <si>
    <t>m2</t>
  </si>
  <si>
    <t xml:space="preserve">Đề bài: Tính khối lượng Dầu nhớt có thể chứa trong xưởng sản xuất diện tích 2000m2, chiều cao 11m để đáp ứng Tải trọng cháy &lt;2200 MJ/m2 -&gt; Xưởng không thuộc nhóm F4.2
</t>
  </si>
  <si>
    <t>Thể tích dầu nhớt dự kiến ban đầu: Vo =</t>
  </si>
  <si>
    <r>
      <t xml:space="preserve">Trọng lượng riêng của dầu nhớt, tra bảng 4: Chất lỏng dễ cháy SITIS-SNP-1: </t>
    </r>
    <r>
      <rPr>
        <sz val="13"/>
        <rFont val="Times New Roman"/>
        <family val="1"/>
      </rPr>
      <t>ρ</t>
    </r>
    <r>
      <rPr>
        <vertAlign val="subscript"/>
        <sz val="13"/>
        <rFont val="Times New Roman"/>
        <family val="1"/>
      </rPr>
      <t>o</t>
    </r>
    <r>
      <rPr>
        <sz val="11"/>
        <rFont val="Times New Roman"/>
        <family val="1"/>
        <charset val="163"/>
      </rPr>
      <t xml:space="preserve"> = </t>
    </r>
  </si>
  <si>
    <t>Diện tích tràn của nhiên liệu, theo mục A.1.2d TCKT SP 12.13130.2009; = 1m2/1 lít nhiên liệu: Fo =</t>
  </si>
  <si>
    <t>Kích thước gian phòng:
Dài:
Rộng:
Cao:</t>
  </si>
  <si>
    <t>Nhiệt độ tính toán: tp =</t>
  </si>
  <si>
    <t>oC</t>
  </si>
  <si>
    <t>Nhiệt độ môi trường</t>
  </si>
  <si>
    <t>Áp suất hơi bão hòa:</t>
  </si>
  <si>
    <t>Chỉ số A =</t>
  </si>
  <si>
    <t xml:space="preserve">Chỉ số B = </t>
  </si>
  <si>
    <t>Chỉ số Ca =</t>
  </si>
  <si>
    <t>Cường độ bay hơi</t>
  </si>
  <si>
    <t>Kg/Kmol</t>
  </si>
  <si>
    <t>Khối lượng Mol: M=</t>
  </si>
  <si>
    <t>Khối lượng nhiên liệu đi vào phòng: m = W*S =</t>
  </si>
  <si>
    <t>f) thời gian chất lỏng bay hơi được lấy bằng thời gian bay hơi hoàn toàn nhưng không quá 3600 giây - Mục A.1.2 TCKT SP 12.13130.2009</t>
  </si>
  <si>
    <t>Xác định hệ số tham gia của hơi nhiên liệu vào vụ nổ Z theo phụ lục E - TCKT SP 12.13130.2009</t>
  </si>
  <si>
    <r>
      <t>Chỉ số C</t>
    </r>
    <r>
      <rPr>
        <vertAlign val="subscript"/>
        <sz val="11"/>
        <rFont val="Times New Roman"/>
        <family val="1"/>
      </rPr>
      <t>LEL</t>
    </r>
    <r>
      <rPr>
        <sz val="11"/>
        <rFont val="Times New Roman"/>
        <family val="1"/>
      </rPr>
      <t xml:space="preserve"> =</t>
    </r>
  </si>
  <si>
    <t>%</t>
  </si>
  <si>
    <t>Theo thể tích</t>
  </si>
  <si>
    <t>Thể tích gian phòng tính toán Vtt=</t>
  </si>
  <si>
    <t xml:space="preserve">Nổng độ trung bình của nhiên liệu </t>
  </si>
  <si>
    <t>9.1</t>
  </si>
  <si>
    <t>9.2</t>
  </si>
  <si>
    <t>Mật độ hơi của chất lỏng</t>
  </si>
  <si>
    <t>Công thức C.13 TCKT SP 12.13130.2009</t>
  </si>
  <si>
    <t>Vo: Thể tích mol = 22,413 m3/Kmol</t>
  </si>
  <si>
    <t>m3/Kmol</t>
  </si>
  <si>
    <t>Thể tích tự do của phòng tính toán Vot = 0,8.Vtt =</t>
  </si>
  <si>
    <t>9.3</t>
  </si>
  <si>
    <t>Do Ctb &lt; 0,5 CLEL= 0,5*0,2% = 0,1% nên có thể xác định giá trị hệ số tham gia của hơi nhiên liệu vào vụ nổ Z bằng phương pháp tính toán</t>
  </si>
  <si>
    <t>9.3.1</t>
  </si>
  <si>
    <t xml:space="preserve">Nồng độ </t>
  </si>
  <si>
    <t>Po: áp suất khí quyển, bằng 101 kPa.</t>
  </si>
  <si>
    <t>9.3.2</t>
  </si>
  <si>
    <r>
      <t xml:space="preserve">Giá trị của tham số C* = </t>
    </r>
    <r>
      <rPr>
        <sz val="11"/>
        <rFont val="Times New Roman"/>
        <family val="1"/>
        <charset val="163"/>
      </rPr>
      <t>φ</t>
    </r>
    <r>
      <rPr>
        <sz val="11"/>
        <rFont val="Times New Roman"/>
        <family val="1"/>
      </rPr>
      <t>.C</t>
    </r>
    <r>
      <rPr>
        <vertAlign val="subscript"/>
        <sz val="11"/>
        <rFont val="Times New Roman"/>
        <family val="1"/>
      </rPr>
      <t>CT</t>
    </r>
    <r>
      <rPr>
        <sz val="11"/>
        <rFont val="Times New Roman"/>
        <family val="1"/>
      </rPr>
      <t xml:space="preserve"> = 1,9*C</t>
    </r>
    <r>
      <rPr>
        <vertAlign val="subscript"/>
        <sz val="11"/>
        <rFont val="Times New Roman"/>
        <family val="1"/>
      </rPr>
      <t>CT</t>
    </r>
    <r>
      <rPr>
        <sz val="11"/>
        <rFont val="Times New Roman"/>
        <family val="1"/>
      </rPr>
      <t xml:space="preserve"> =</t>
    </r>
  </si>
  <si>
    <t xml:space="preserve">Giá trị nồng độ cân bằng hóa học: </t>
  </si>
  <si>
    <t>Trong đó:</t>
  </si>
  <si>
    <t>Công thức A.3 TCKT SP 12.13130.2009</t>
  </si>
  <si>
    <t xml:space="preserve">                                   - số  nguyên tử C, H, O và halogen trong phân tử cháy;</t>
  </si>
  <si>
    <r>
      <t>C</t>
    </r>
    <r>
      <rPr>
        <vertAlign val="subscript"/>
        <sz val="11"/>
        <rFont val="Times New Roman"/>
        <family val="1"/>
      </rPr>
      <t>22,25</t>
    </r>
    <r>
      <rPr>
        <sz val="11"/>
        <rFont val="Times New Roman"/>
        <family val="1"/>
      </rPr>
      <t>H</t>
    </r>
    <r>
      <rPr>
        <vertAlign val="subscript"/>
        <sz val="11"/>
        <rFont val="Times New Roman"/>
        <family val="1"/>
      </rPr>
      <t>33,48</t>
    </r>
    <r>
      <rPr>
        <sz val="11"/>
        <rFont val="Times New Roman"/>
        <family val="1"/>
      </rPr>
      <t>S</t>
    </r>
    <r>
      <rPr>
        <vertAlign val="subscript"/>
        <sz val="11"/>
        <rFont val="Times New Roman"/>
        <family val="1"/>
      </rPr>
      <t>0,34</t>
    </r>
    <r>
      <rPr>
        <sz val="11"/>
        <rFont val="Times New Roman"/>
        <family val="1"/>
      </rPr>
      <t>N</t>
    </r>
    <r>
      <rPr>
        <vertAlign val="subscript"/>
        <sz val="11"/>
        <rFont val="Times New Roman"/>
        <family val="1"/>
      </rPr>
      <t>0,07</t>
    </r>
  </si>
  <si>
    <t>9.3.3</t>
  </si>
  <si>
    <t>9.3.4</t>
  </si>
  <si>
    <r>
      <t>Vì C</t>
    </r>
    <r>
      <rPr>
        <vertAlign val="subscript"/>
        <sz val="11"/>
        <rFont val="Times New Roman"/>
        <family val="1"/>
      </rPr>
      <t>H</t>
    </r>
    <r>
      <rPr>
        <sz val="11"/>
        <rFont val="Times New Roman"/>
        <family val="1"/>
      </rPr>
      <t xml:space="preserve"> &lt; C* nên giá trị X = C</t>
    </r>
    <r>
      <rPr>
        <vertAlign val="subscript"/>
        <sz val="11"/>
        <rFont val="Times New Roman"/>
        <family val="1"/>
      </rPr>
      <t>H</t>
    </r>
    <r>
      <rPr>
        <sz val="11"/>
        <rFont val="Times New Roman"/>
        <family val="1"/>
      </rPr>
      <t xml:space="preserve">/C* = </t>
    </r>
  </si>
  <si>
    <t>Công thức E.8 TCKT SP 12.13130.2009</t>
  </si>
  <si>
    <t>Tra hình E1 Phụ lục E, ta xác định được, với X=0, ta được Z = 0</t>
  </si>
  <si>
    <t>m - khối lượng khí cháy (KC) hoặc hơi của chất lỏng dễ bắt cháy và chất lỏng cháy (LC) đi vào gian phòng trong sự cố được tính toán.</t>
  </si>
  <si>
    <t>Z - Hệ số tham gia của khí trong quá trình cháy Z=</t>
  </si>
  <si>
    <t>Vcb - Thể tích tự do của gian phòng = Vot =</t>
  </si>
  <si>
    <r>
      <t>C</t>
    </r>
    <r>
      <rPr>
        <vertAlign val="subscript"/>
        <sz val="11"/>
        <rFont val="Times New Roman"/>
        <family val="1"/>
      </rPr>
      <t>CT</t>
    </r>
    <r>
      <rPr>
        <sz val="11"/>
        <rFont val="Times New Roman"/>
        <family val="1"/>
      </rPr>
      <t xml:space="preserve"> - nồng độ cân bằng hóa học</t>
    </r>
  </si>
  <si>
    <r>
      <t xml:space="preserve">Áp suất nổ dư tính toán </t>
    </r>
    <r>
      <rPr>
        <sz val="11"/>
        <rFont val="Times New Roman"/>
        <family val="1"/>
        <charset val="163"/>
      </rPr>
      <t>Δ</t>
    </r>
    <r>
      <rPr>
        <sz val="11"/>
        <rFont val="Times New Roman"/>
        <family val="1"/>
      </rPr>
      <t>P =</t>
    </r>
  </si>
  <si>
    <t>10.1</t>
  </si>
  <si>
    <t>10.2</t>
  </si>
  <si>
    <t>10.3</t>
  </si>
  <si>
    <t>10.4</t>
  </si>
  <si>
    <t>10.5</t>
  </si>
  <si>
    <t>10.6</t>
  </si>
  <si>
    <t>10.7</t>
  </si>
  <si>
    <t>10.8</t>
  </si>
  <si>
    <t>Kết luận: Áp suất nổ dư tính toán không vượt quá 5kPa, gian phòng sản xuất không thuộc hạng nguy hiểm cháy nổ A, B. Chúng ta sẽ kiểm tra tiếp mặt bằng có thuộc hạng nguy hiểm cháy nổ C1-C4 hay không.</t>
  </si>
  <si>
    <t>11.1</t>
  </si>
  <si>
    <r>
      <t xml:space="preserve">Khối lượng nhiên liệu ban đầu Go = Vo . </t>
    </r>
    <r>
      <rPr>
        <sz val="13"/>
        <rFont val="Times New Roman"/>
        <family val="1"/>
      </rPr>
      <t>ρ</t>
    </r>
    <r>
      <rPr>
        <sz val="11"/>
        <rFont val="Times New Roman"/>
        <family val="1"/>
        <charset val="163"/>
      </rPr>
      <t xml:space="preserve">o = </t>
    </r>
  </si>
  <si>
    <t>11.2</t>
  </si>
  <si>
    <r>
      <t>Nhiệt lượng cháy của nhiên liệu: Q</t>
    </r>
    <r>
      <rPr>
        <vertAlign val="subscript"/>
        <sz val="11"/>
        <rFont val="Times New Roman"/>
        <family val="1"/>
      </rPr>
      <t>H</t>
    </r>
    <r>
      <rPr>
        <sz val="11"/>
        <rFont val="Times New Roman"/>
        <family val="1"/>
      </rPr>
      <t xml:space="preserve"> = </t>
    </r>
  </si>
  <si>
    <t>MJ/kg</t>
  </si>
  <si>
    <t>11.3</t>
  </si>
  <si>
    <r>
      <t>Tải trọng cháy của nhiên liệu: Qtt = Go. Q</t>
    </r>
    <r>
      <rPr>
        <vertAlign val="subscript"/>
        <sz val="11"/>
        <rFont val="Times New Roman"/>
        <family val="1"/>
      </rPr>
      <t>H</t>
    </r>
    <r>
      <rPr>
        <sz val="11"/>
        <rFont val="Times New Roman"/>
        <family val="1"/>
      </rPr>
      <t xml:space="preserve"> = </t>
    </r>
  </si>
  <si>
    <t>MJ</t>
  </si>
  <si>
    <t>11.4</t>
  </si>
  <si>
    <t>11.5</t>
  </si>
  <si>
    <t>Diện tích tính toán Stt =</t>
  </si>
  <si>
    <t xml:space="preserve">Diện tích phòng tính toán: Stt = </t>
  </si>
  <si>
    <t xml:space="preserve">Tải trọng cháy riêng: g = Qtt/Stt = </t>
  </si>
  <si>
    <t>MJ/m2</t>
  </si>
  <si>
    <t>11.6</t>
  </si>
  <si>
    <t>Vậy, với khối lượng chất cháy trong nhà xưởng đạt thể tích Vo &lt;113 m3 thì Tải trọng riêng của chất cháy G&lt; 2200 MJ/m2 -&gt; Sẽ đảm bảo gian phòng thuộc hạng nguy hiểm cháy nổ C2.</t>
  </si>
  <si>
    <t>Giả thiết đầu vào, có thể điều chỉnh thông số này.</t>
  </si>
  <si>
    <r>
      <rPr>
        <b/>
        <sz val="13"/>
        <color rgb="FFFF0000"/>
        <rFont val="Times New Roman"/>
        <family val="1"/>
      </rPr>
      <t xml:space="preserve">BẢNG TÍNH ÁP SUẤT NỔ DƯ VÀ PHÂN HẠNG NGUY HIỂM CHÁY NỔ </t>
    </r>
    <r>
      <rPr>
        <b/>
        <sz val="11"/>
        <rFont val="Times New Roman"/>
        <family val="1"/>
      </rPr>
      <t xml:space="preserve">
Áp dụng: Cho các khí cháy, hơi dễ cháy và các chất lỏng dễ cháy</t>
    </r>
  </si>
  <si>
    <t>Trong đó, theo số liệu cửa nhà sản xuất, chúng ta có:</t>
  </si>
  <si>
    <t>Theo công bố của nhà sản xuất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</si>
</sst>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000"/>
    <numFmt numFmtId="166" formatCode="0.000"/>
  </numFmts>
  <fonts count="12" x14ac:knownFonts="1">
    <font>
      <sz val="10"/>
      <name val="Arial"/>
    </font>
    <font>
      <b/>
      <sz val="11"/>
      <name val="Times New Roman"/>
      <family val="1"/>
    </font>
    <font>
      <sz val="11"/>
      <name val="Times New Roman"/>
      <family val="1"/>
    </font>
    <font>
      <vertAlign val="subscript"/>
      <sz val="11"/>
      <name val="Times New Roman"/>
      <family val="1"/>
    </font>
    <font>
      <b/>
      <sz val="13"/>
      <color rgb="FFFF0000"/>
      <name val="Times New Roman"/>
      <family val="1"/>
    </font>
    <font>
      <b/>
      <sz val="11"/>
      <name val="Times New Roman"/>
      <family val="1"/>
      <charset val="163"/>
    </font>
    <font>
      <b/>
      <sz val="10"/>
      <name val="Arial"/>
      <family val="2"/>
    </font>
    <font>
      <sz val="11"/>
      <name val="Times New Roman"/>
      <family val="1"/>
      <charset val="163"/>
    </font>
    <font>
      <sz val="10"/>
      <name val="Arial"/>
      <family val="2"/>
    </font>
    <font>
      <sz val="13"/>
      <name val="Times New Roman"/>
      <family val="1"/>
    </font>
    <font>
      <vertAlign val="subscript"/>
      <sz val="13"/>
      <name val="Times New Roman"/>
      <family val="1"/>
    </font>
    <font>
      <sz val="8"/>
      <name val="Arial"/>
      <family val="2"/>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2" fontId="2" fillId="2" borderId="1" xfId="0" applyNumberFormat="1" applyFont="1" applyFill="1" applyBorder="1" applyAlignment="1">
      <alignment horizontal="center" vertical="center" wrapText="1"/>
    </xf>
    <xf numFmtId="0" fontId="0" fillId="0" borderId="0" xfId="0" applyAlignment="1">
      <alignment horizontal="center"/>
    </xf>
    <xf numFmtId="0" fontId="8" fillId="0" borderId="0" xfId="0" applyFont="1"/>
    <xf numFmtId="0" fontId="8" fillId="0" borderId="0" xfId="0" applyFont="1" applyAlignment="1">
      <alignment horizontal="center"/>
    </xf>
    <xf numFmtId="0" fontId="8" fillId="0" borderId="0" xfId="0" applyFont="1" applyFill="1" applyBorder="1" applyAlignment="1">
      <alignment horizontal="center"/>
    </xf>
    <xf numFmtId="0" fontId="8" fillId="0" borderId="0" xfId="0" quotePrefix="1" applyFont="1"/>
    <xf numFmtId="0" fontId="2" fillId="0" borderId="1" xfId="0" applyFont="1" applyBorder="1" applyAlignment="1">
      <alignment horizontal="justify" vertical="center" wrapText="1"/>
    </xf>
    <xf numFmtId="0" fontId="2" fillId="0" borderId="1" xfId="0" applyFont="1" applyBorder="1" applyAlignment="1">
      <alignment horizontal="justify" vertical="center" wrapText="1"/>
    </xf>
    <xf numFmtId="2" fontId="0" fillId="0" borderId="0" xfId="0" applyNumberFormat="1"/>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1"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2"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Fill="1" applyBorder="1" applyAlignment="1">
      <alignment horizontal="justify" wrapText="1"/>
    </xf>
    <xf numFmtId="0" fontId="2" fillId="0" borderId="1"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0" fillId="0" borderId="5" xfId="0" applyBorder="1" applyAlignment="1">
      <alignment horizontal="justify" vertical="center" wrapText="1"/>
    </xf>
    <xf numFmtId="0" fontId="0" fillId="0" borderId="12" xfId="0" applyBorder="1" applyAlignment="1">
      <alignment horizontal="justify" vertical="center" wrapText="1"/>
    </xf>
    <xf numFmtId="0" fontId="0" fillId="0" borderId="8" xfId="0" applyBorder="1" applyAlignment="1">
      <alignment horizontal="justify" vertical="center" wrapText="1"/>
    </xf>
    <xf numFmtId="0" fontId="0" fillId="0" borderId="9" xfId="0" applyBorder="1" applyAlignment="1">
      <alignment horizontal="justify" vertical="center" wrapText="1"/>
    </xf>
    <xf numFmtId="0" fontId="2" fillId="0" borderId="10" xfId="0" applyFont="1"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8" fillId="0" borderId="0" xfId="0" applyFont="1" applyAlignment="1">
      <alignment vertical="top" wrapText="1"/>
    </xf>
    <xf numFmtId="0" fontId="0" fillId="0" borderId="0" xfId="0" applyAlignment="1">
      <alignment vertical="top" wrapText="1"/>
    </xf>
    <xf numFmtId="164" fontId="2" fillId="0" borderId="1" xfId="0" applyNumberFormat="1" applyFont="1" applyFill="1" applyBorder="1" applyAlignment="1">
      <alignment horizontal="justify" vertical="center" wrapText="1"/>
    </xf>
    <xf numFmtId="0" fontId="5"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1" fillId="0" borderId="0" xfId="0" applyFont="1" applyAlignment="1">
      <alignment horizontal="center" vertical="center" wrapText="1"/>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5"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6.wmf"/><Relationship Id="rId11" Type="http://schemas.openxmlformats.org/officeDocument/2006/relationships/image" Target="../media/image11.wmf"/><Relationship Id="rId5" Type="http://schemas.openxmlformats.org/officeDocument/2006/relationships/image" Target="../media/image5.wmf"/><Relationship Id="rId10" Type="http://schemas.openxmlformats.org/officeDocument/2006/relationships/image" Target="../media/image10.png"/><Relationship Id="rId4" Type="http://schemas.openxmlformats.org/officeDocument/2006/relationships/image" Target="../media/image4.wmf"/><Relationship Id="rId9" Type="http://schemas.openxmlformats.org/officeDocument/2006/relationships/image" Target="../media/image9.wmf"/></Relationships>
</file>

<file path=xl/drawings/drawing1.xml><?xml version="1.0" encoding="utf-8"?>
<xdr:wsDr xmlns:xdr="http://schemas.openxmlformats.org/drawingml/2006/spreadsheetDrawing" xmlns:a="http://schemas.openxmlformats.org/drawingml/2006/main">
  <xdr:twoCellAnchor editAs="oneCell">
    <xdr:from>
      <xdr:col>3</xdr:col>
      <xdr:colOff>243840</xdr:colOff>
      <xdr:row>35</xdr:row>
      <xdr:rowOff>441960</xdr:rowOff>
    </xdr:from>
    <xdr:to>
      <xdr:col>4</xdr:col>
      <xdr:colOff>536575</xdr:colOff>
      <xdr:row>35</xdr:row>
      <xdr:rowOff>944245</xdr:rowOff>
    </xdr:to>
    <xdr:pic>
      <xdr:nvPicPr>
        <xdr:cNvPr id="5" name="Picture 4">
          <a:extLst>
            <a:ext uri="{FF2B5EF4-FFF2-40B4-BE49-F238E27FC236}">
              <a16:creationId xmlns:a16="http://schemas.microsoft.com/office/drawing/2014/main" id="{DE275774-DA83-7939-2FBF-92A4763E9D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1607820"/>
          <a:ext cx="2220595" cy="502285"/>
        </a:xfrm>
        <a:prstGeom prst="rect">
          <a:avLst/>
        </a:prstGeom>
        <a:noFill/>
        <a:ln>
          <a:noFill/>
        </a:ln>
      </xdr:spPr>
    </xdr:pic>
    <xdr:clientData/>
  </xdr:twoCellAnchor>
  <xdr:twoCellAnchor editAs="oneCell">
    <xdr:from>
      <xdr:col>3</xdr:col>
      <xdr:colOff>228600</xdr:colOff>
      <xdr:row>10</xdr:row>
      <xdr:rowOff>220980</xdr:rowOff>
    </xdr:from>
    <xdr:to>
      <xdr:col>3</xdr:col>
      <xdr:colOff>1176655</xdr:colOff>
      <xdr:row>10</xdr:row>
      <xdr:rowOff>525780</xdr:rowOff>
    </xdr:to>
    <xdr:pic>
      <xdr:nvPicPr>
        <xdr:cNvPr id="3" name="Picture 2">
          <a:extLst>
            <a:ext uri="{FF2B5EF4-FFF2-40B4-BE49-F238E27FC236}">
              <a16:creationId xmlns:a16="http://schemas.microsoft.com/office/drawing/2014/main" id="{D08F6560-60A8-D805-84E6-64B8F522BE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7860" y="5044440"/>
          <a:ext cx="948055" cy="304800"/>
        </a:xfrm>
        <a:prstGeom prst="rect">
          <a:avLst/>
        </a:prstGeom>
        <a:noFill/>
        <a:ln>
          <a:noFill/>
        </a:ln>
      </xdr:spPr>
    </xdr:pic>
    <xdr:clientData/>
  </xdr:twoCellAnchor>
  <xdr:oneCellAnchor>
    <xdr:from>
      <xdr:col>1</xdr:col>
      <xdr:colOff>106680</xdr:colOff>
      <xdr:row>18</xdr:row>
      <xdr:rowOff>76200</xdr:rowOff>
    </xdr:from>
    <xdr:ext cx="140970" cy="191135"/>
    <xdr:pic>
      <xdr:nvPicPr>
        <xdr:cNvPr id="19" name="Picture 18">
          <a:extLst>
            <a:ext uri="{FF2B5EF4-FFF2-40B4-BE49-F238E27FC236}">
              <a16:creationId xmlns:a16="http://schemas.microsoft.com/office/drawing/2014/main" id="{EB094887-8012-49E2-8F90-AADC53AF85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6740" y="15087600"/>
          <a:ext cx="140970" cy="191135"/>
        </a:xfrm>
        <a:prstGeom prst="rect">
          <a:avLst/>
        </a:prstGeom>
        <a:noFill/>
        <a:ln>
          <a:noFill/>
        </a:ln>
      </xdr:spPr>
    </xdr:pic>
    <xdr:clientData/>
  </xdr:oneCellAnchor>
  <xdr:oneCellAnchor>
    <xdr:from>
      <xdr:col>2</xdr:col>
      <xdr:colOff>556260</xdr:colOff>
      <xdr:row>17</xdr:row>
      <xdr:rowOff>137160</xdr:rowOff>
    </xdr:from>
    <xdr:ext cx="1326515" cy="281305"/>
    <xdr:pic>
      <xdr:nvPicPr>
        <xdr:cNvPr id="20" name="Picture 19">
          <a:extLst>
            <a:ext uri="{FF2B5EF4-FFF2-40B4-BE49-F238E27FC236}">
              <a16:creationId xmlns:a16="http://schemas.microsoft.com/office/drawing/2014/main" id="{B595D8D0-8A9E-4E2F-9AA3-F3AB778ECAD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45920" y="7421880"/>
          <a:ext cx="1326515" cy="281305"/>
        </a:xfrm>
        <a:prstGeom prst="rect">
          <a:avLst/>
        </a:prstGeom>
        <a:noFill/>
        <a:ln>
          <a:noFill/>
        </a:ln>
      </xdr:spPr>
    </xdr:pic>
    <xdr:clientData/>
  </xdr:oneCellAnchor>
  <xdr:oneCellAnchor>
    <xdr:from>
      <xdr:col>3</xdr:col>
      <xdr:colOff>813784</xdr:colOff>
      <xdr:row>21</xdr:row>
      <xdr:rowOff>91122</xdr:rowOff>
    </xdr:from>
    <xdr:ext cx="932627" cy="37811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53BFD77-0C0D-E591-DAB4-FD94299AD838}"/>
                </a:ext>
              </a:extLst>
            </xdr:cNvPr>
            <xdr:cNvSpPr txBox="1"/>
          </xdr:nvSpPr>
          <xdr:spPr>
            <a:xfrm>
              <a:off x="2513044" y="10881042"/>
              <a:ext cx="932627" cy="378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200" b="0" i="1">
                        <a:latin typeface="Cambria Math" panose="02040503050406030204" pitchFamily="18" charset="0"/>
                      </a:rPr>
                      <m:t>𝐶𝑡𝑏</m:t>
                    </m:r>
                    <m:r>
                      <a:rPr lang="en-US" sz="1200" i="1">
                        <a:latin typeface="Cambria Math" panose="02040503050406030204" pitchFamily="18" charset="0"/>
                      </a:rPr>
                      <m:t>=</m:t>
                    </m:r>
                    <m:f>
                      <m:fPr>
                        <m:ctrlPr>
                          <a:rPr lang="en-US" sz="1200" i="1">
                            <a:latin typeface="Cambria Math" panose="02040503050406030204" pitchFamily="18" charset="0"/>
                          </a:rPr>
                        </m:ctrlPr>
                      </m:fPr>
                      <m:num>
                        <m:r>
                          <a:rPr lang="en-US" sz="1200" b="0" i="1">
                            <a:latin typeface="Cambria Math" panose="02040503050406030204" pitchFamily="18" charset="0"/>
                          </a:rPr>
                          <m:t>100.</m:t>
                        </m:r>
                        <m:r>
                          <a:rPr lang="en-US" sz="1200" b="0" i="1">
                            <a:latin typeface="Cambria Math" panose="02040503050406030204" pitchFamily="18" charset="0"/>
                          </a:rPr>
                          <m:t>𝑚</m:t>
                        </m:r>
                      </m:num>
                      <m:den>
                        <m:r>
                          <m:rPr>
                            <m:sty m:val="p"/>
                          </m:rPr>
                          <a:rPr lang="el-GR" sz="1200" i="1">
                            <a:latin typeface="Cambria Math" panose="02040503050406030204" pitchFamily="18" charset="0"/>
                          </a:rPr>
                          <m:t>ρ</m:t>
                        </m:r>
                        <m:r>
                          <a:rPr lang="en-US" sz="1200" b="0" i="1">
                            <a:latin typeface="Cambria Math" panose="02040503050406030204" pitchFamily="18" charset="0"/>
                          </a:rPr>
                          <m:t>𝑟</m:t>
                        </m:r>
                        <m:r>
                          <a:rPr lang="en-US" sz="1200" b="0" i="1">
                            <a:latin typeface="Cambria Math" panose="02040503050406030204" pitchFamily="18" charset="0"/>
                          </a:rPr>
                          <m:t>.</m:t>
                        </m:r>
                        <m:r>
                          <a:rPr lang="en-US" sz="1200" b="0" i="1">
                            <a:latin typeface="Cambria Math" panose="02040503050406030204" pitchFamily="18" charset="0"/>
                          </a:rPr>
                          <m:t>𝑉𝑜𝑡</m:t>
                        </m:r>
                      </m:den>
                    </m:f>
                  </m:oMath>
                </m:oMathPara>
              </a14:m>
              <a:endParaRPr lang="en-US" sz="1200"/>
            </a:p>
          </xdr:txBody>
        </xdr:sp>
      </mc:Choice>
      <mc:Fallback xmlns="">
        <xdr:sp macro="" textlink="">
          <xdr:nvSpPr>
            <xdr:cNvPr id="21" name="TextBox 20">
              <a:extLst>
                <a:ext uri="{FF2B5EF4-FFF2-40B4-BE49-F238E27FC236}">
                  <a16:creationId xmlns:a16="http://schemas.microsoft.com/office/drawing/2014/main" id="{053BFD77-0C0D-E591-DAB4-FD94299AD838}"/>
                </a:ext>
              </a:extLst>
            </xdr:cNvPr>
            <xdr:cNvSpPr txBox="1"/>
          </xdr:nvSpPr>
          <xdr:spPr>
            <a:xfrm>
              <a:off x="2513044" y="10881042"/>
              <a:ext cx="932627" cy="378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b="0" i="0">
                  <a:latin typeface="Cambria Math" panose="02040503050406030204" pitchFamily="18" charset="0"/>
                </a:rPr>
                <a:t>𝐶𝑡𝑏</a:t>
              </a:r>
              <a:r>
                <a:rPr lang="en-US" sz="1200" i="0">
                  <a:latin typeface="Cambria Math" panose="02040503050406030204" pitchFamily="18" charset="0"/>
                </a:rPr>
                <a:t>=(</a:t>
              </a:r>
              <a:r>
                <a:rPr lang="en-US" sz="1200" b="0" i="0">
                  <a:latin typeface="Cambria Math" panose="02040503050406030204" pitchFamily="18" charset="0"/>
                </a:rPr>
                <a:t>100.𝑚)/(</a:t>
              </a:r>
              <a:r>
                <a:rPr lang="el-GR" sz="1200" i="0">
                  <a:latin typeface="Cambria Math" panose="02040503050406030204" pitchFamily="18" charset="0"/>
                </a:rPr>
                <a:t>ρ</a:t>
              </a:r>
              <a:r>
                <a:rPr lang="en-US" sz="1200" b="0" i="0">
                  <a:latin typeface="Cambria Math" panose="02040503050406030204" pitchFamily="18" charset="0"/>
                </a:rPr>
                <a:t>𝑟.𝑉𝑜𝑡)</a:t>
              </a:r>
              <a:endParaRPr lang="en-US" sz="1200"/>
            </a:p>
          </xdr:txBody>
        </xdr:sp>
      </mc:Fallback>
    </mc:AlternateContent>
    <xdr:clientData/>
  </xdr:oneCellAnchor>
  <xdr:twoCellAnchor editAs="oneCell">
    <xdr:from>
      <xdr:col>3</xdr:col>
      <xdr:colOff>335281</xdr:colOff>
      <xdr:row>22</xdr:row>
      <xdr:rowOff>68581</xdr:rowOff>
    </xdr:from>
    <xdr:to>
      <xdr:col>3</xdr:col>
      <xdr:colOff>1831367</xdr:colOff>
      <xdr:row>22</xdr:row>
      <xdr:rowOff>518161</xdr:rowOff>
    </xdr:to>
    <xdr:pic>
      <xdr:nvPicPr>
        <xdr:cNvPr id="22" name="Picture 21">
          <a:extLst>
            <a:ext uri="{FF2B5EF4-FFF2-40B4-BE49-F238E27FC236}">
              <a16:creationId xmlns:a16="http://schemas.microsoft.com/office/drawing/2014/main" id="{594D52DF-0A71-A303-F5D0-5B74D07D1E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34541" y="11597641"/>
          <a:ext cx="1496086" cy="449580"/>
        </a:xfrm>
        <a:prstGeom prst="rect">
          <a:avLst/>
        </a:prstGeom>
        <a:noFill/>
        <a:ln>
          <a:noFill/>
        </a:ln>
      </xdr:spPr>
    </xdr:pic>
    <xdr:clientData/>
  </xdr:twoCellAnchor>
  <xdr:twoCellAnchor editAs="oneCell">
    <xdr:from>
      <xdr:col>2</xdr:col>
      <xdr:colOff>373379</xdr:colOff>
      <xdr:row>25</xdr:row>
      <xdr:rowOff>60960</xdr:rowOff>
    </xdr:from>
    <xdr:to>
      <xdr:col>3</xdr:col>
      <xdr:colOff>459678</xdr:colOff>
      <xdr:row>25</xdr:row>
      <xdr:rowOff>464820</xdr:rowOff>
    </xdr:to>
    <xdr:pic>
      <xdr:nvPicPr>
        <xdr:cNvPr id="23" name="Picture 22">
          <a:extLst>
            <a:ext uri="{FF2B5EF4-FFF2-40B4-BE49-F238E27FC236}">
              <a16:creationId xmlns:a16="http://schemas.microsoft.com/office/drawing/2014/main" id="{A1F8365B-8B8E-22DB-677A-FD887DB23F6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63039" y="13121640"/>
          <a:ext cx="695899" cy="403860"/>
        </a:xfrm>
        <a:prstGeom prst="rect">
          <a:avLst/>
        </a:prstGeom>
        <a:noFill/>
        <a:ln>
          <a:noFill/>
        </a:ln>
      </xdr:spPr>
    </xdr:pic>
    <xdr:clientData/>
  </xdr:twoCellAnchor>
  <xdr:twoCellAnchor editAs="oneCell">
    <xdr:from>
      <xdr:col>3</xdr:col>
      <xdr:colOff>807721</xdr:colOff>
      <xdr:row>27</xdr:row>
      <xdr:rowOff>30480</xdr:rowOff>
    </xdr:from>
    <xdr:to>
      <xdr:col>3</xdr:col>
      <xdr:colOff>1722121</xdr:colOff>
      <xdr:row>27</xdr:row>
      <xdr:rowOff>428557</xdr:rowOff>
    </xdr:to>
    <xdr:pic>
      <xdr:nvPicPr>
        <xdr:cNvPr id="25" name="Picture 24">
          <a:extLst>
            <a:ext uri="{FF2B5EF4-FFF2-40B4-BE49-F238E27FC236}">
              <a16:creationId xmlns:a16="http://schemas.microsoft.com/office/drawing/2014/main" id="{991FA33A-7BDA-DD6A-0D10-6C2ADA019FB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506981" y="13959840"/>
          <a:ext cx="914400" cy="398077"/>
        </a:xfrm>
        <a:prstGeom prst="rect">
          <a:avLst/>
        </a:prstGeom>
        <a:noFill/>
        <a:ln>
          <a:noFill/>
        </a:ln>
      </xdr:spPr>
    </xdr:pic>
    <xdr:clientData/>
  </xdr:twoCellAnchor>
  <xdr:twoCellAnchor editAs="oneCell">
    <xdr:from>
      <xdr:col>2</xdr:col>
      <xdr:colOff>259080</xdr:colOff>
      <xdr:row>28</xdr:row>
      <xdr:rowOff>83820</xdr:rowOff>
    </xdr:from>
    <xdr:to>
      <xdr:col>3</xdr:col>
      <xdr:colOff>1186815</xdr:colOff>
      <xdr:row>28</xdr:row>
      <xdr:rowOff>515620</xdr:rowOff>
    </xdr:to>
    <xdr:pic>
      <xdr:nvPicPr>
        <xdr:cNvPr id="26" name="Picture 25">
          <a:extLst>
            <a:ext uri="{FF2B5EF4-FFF2-40B4-BE49-F238E27FC236}">
              <a16:creationId xmlns:a16="http://schemas.microsoft.com/office/drawing/2014/main" id="{80D73391-C2B5-4D57-B3F6-CD15D5FF647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48740" y="14493240"/>
          <a:ext cx="1537335" cy="431800"/>
        </a:xfrm>
        <a:prstGeom prst="rect">
          <a:avLst/>
        </a:prstGeom>
        <a:noFill/>
        <a:ln>
          <a:noFill/>
        </a:ln>
      </xdr:spPr>
    </xdr:pic>
    <xdr:clientData/>
  </xdr:twoCellAnchor>
  <xdr:oneCellAnchor>
    <xdr:from>
      <xdr:col>1</xdr:col>
      <xdr:colOff>91440</xdr:colOff>
      <xdr:row>28</xdr:row>
      <xdr:rowOff>525780</xdr:rowOff>
    </xdr:from>
    <xdr:ext cx="1064895" cy="251460"/>
    <xdr:pic>
      <xdr:nvPicPr>
        <xdr:cNvPr id="28" name="Picture 27">
          <a:extLst>
            <a:ext uri="{FF2B5EF4-FFF2-40B4-BE49-F238E27FC236}">
              <a16:creationId xmlns:a16="http://schemas.microsoft.com/office/drawing/2014/main" id="{328D2456-257A-463F-B266-958E8F9E7D1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71500" y="14935200"/>
          <a:ext cx="1064895" cy="251460"/>
        </a:xfrm>
        <a:prstGeom prst="rect">
          <a:avLst/>
        </a:prstGeom>
        <a:noFill/>
        <a:ln>
          <a:noFill/>
        </a:ln>
      </xdr:spPr>
    </xdr:pic>
    <xdr:clientData/>
  </xdr:oneCellAnchor>
  <xdr:twoCellAnchor editAs="oneCell">
    <xdr:from>
      <xdr:col>1</xdr:col>
      <xdr:colOff>381000</xdr:colOff>
      <xdr:row>33</xdr:row>
      <xdr:rowOff>151510</xdr:rowOff>
    </xdr:from>
    <xdr:to>
      <xdr:col>3</xdr:col>
      <xdr:colOff>1638869</xdr:colOff>
      <xdr:row>33</xdr:row>
      <xdr:rowOff>2391289</xdr:rowOff>
    </xdr:to>
    <xdr:pic>
      <xdr:nvPicPr>
        <xdr:cNvPr id="29" name="Picture 28">
          <a:extLst>
            <a:ext uri="{FF2B5EF4-FFF2-40B4-BE49-F238E27FC236}">
              <a16:creationId xmlns:a16="http://schemas.microsoft.com/office/drawing/2014/main" id="{A6635130-B18E-4AE3-F6EF-3DBF61CB81AF}"/>
            </a:ext>
          </a:extLst>
        </xdr:cNvPr>
        <xdr:cNvPicPr>
          <a:picLocks noChangeAspect="1"/>
        </xdr:cNvPicPr>
      </xdr:nvPicPr>
      <xdr:blipFill>
        <a:blip xmlns:r="http://schemas.openxmlformats.org/officeDocument/2006/relationships" r:embed="rId10"/>
        <a:stretch>
          <a:fillRect/>
        </a:stretch>
      </xdr:blipFill>
      <xdr:spPr>
        <a:xfrm>
          <a:off x="861060" y="16801210"/>
          <a:ext cx="2477069" cy="2239779"/>
        </a:xfrm>
        <a:prstGeom prst="rect">
          <a:avLst/>
        </a:prstGeom>
      </xdr:spPr>
    </xdr:pic>
    <xdr:clientData/>
  </xdr:twoCellAnchor>
  <xdr:oneCellAnchor>
    <xdr:from>
      <xdr:col>1</xdr:col>
      <xdr:colOff>60960</xdr:colOff>
      <xdr:row>41</xdr:row>
      <xdr:rowOff>0</xdr:rowOff>
    </xdr:from>
    <xdr:ext cx="281305" cy="260985"/>
    <xdr:pic>
      <xdr:nvPicPr>
        <xdr:cNvPr id="30" name="Picture 29">
          <a:extLst>
            <a:ext uri="{FF2B5EF4-FFF2-40B4-BE49-F238E27FC236}">
              <a16:creationId xmlns:a16="http://schemas.microsoft.com/office/drawing/2014/main" id="{5330284F-68F7-4197-AA69-A9725B122C6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41020" y="23393400"/>
          <a:ext cx="281305" cy="260985"/>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38B7B-B56B-4BAD-ADD9-335292E6736B}">
  <sheetPr>
    <pageSetUpPr fitToPage="1"/>
  </sheetPr>
  <dimension ref="A1:P51"/>
  <sheetViews>
    <sheetView tabSelected="1" zoomScaleNormal="100" workbookViewId="0">
      <selection activeCell="G48" sqref="G48:H48"/>
    </sheetView>
  </sheetViews>
  <sheetFormatPr defaultRowHeight="13.2" x14ac:dyDescent="0.25"/>
  <cols>
    <col min="1" max="1" width="7" style="5" customWidth="1"/>
    <col min="4" max="4" width="28.109375" customWidth="1"/>
    <col min="5" max="5" width="13" customWidth="1"/>
    <col min="6" max="6" width="10.5546875" customWidth="1"/>
    <col min="8" max="8" width="16.6640625" customWidth="1"/>
    <col min="11" max="11" width="12" bestFit="1" customWidth="1"/>
  </cols>
  <sheetData>
    <row r="1" spans="1:16" ht="52.8" customHeight="1" x14ac:dyDescent="0.25">
      <c r="A1" s="41" t="s">
        <v>93</v>
      </c>
      <c r="B1" s="41"/>
      <c r="C1" s="41"/>
      <c r="D1" s="41"/>
      <c r="E1" s="41"/>
      <c r="F1" s="41"/>
      <c r="G1" s="41"/>
      <c r="H1" s="41"/>
    </row>
    <row r="2" spans="1:16" ht="39" customHeight="1" x14ac:dyDescent="0.25">
      <c r="A2" s="38" t="s">
        <v>15</v>
      </c>
      <c r="B2" s="39"/>
      <c r="C2" s="39"/>
      <c r="D2" s="39"/>
      <c r="E2" s="39"/>
      <c r="F2" s="39"/>
      <c r="G2" s="39"/>
      <c r="H2" s="40"/>
    </row>
    <row r="3" spans="1:16" ht="39" customHeight="1" x14ac:dyDescent="0.25">
      <c r="A3" s="42" t="s">
        <v>0</v>
      </c>
      <c r="B3" s="43"/>
      <c r="C3" s="43"/>
      <c r="D3" s="43"/>
      <c r="E3" s="43"/>
      <c r="F3" s="43"/>
      <c r="G3" s="43"/>
      <c r="H3" s="44"/>
      <c r="J3" s="35"/>
      <c r="K3" s="36"/>
      <c r="L3" s="36"/>
      <c r="M3" s="36"/>
      <c r="N3" s="36"/>
      <c r="O3" s="36"/>
      <c r="P3" s="36"/>
    </row>
    <row r="4" spans="1:16" ht="48" customHeight="1" x14ac:dyDescent="0.25">
      <c r="A4" s="1">
        <v>1</v>
      </c>
      <c r="B4" s="25" t="s">
        <v>16</v>
      </c>
      <c r="C4" s="25"/>
      <c r="D4" s="25"/>
      <c r="E4" s="4">
        <v>113</v>
      </c>
      <c r="F4" s="11" t="s">
        <v>7</v>
      </c>
      <c r="G4" s="25" t="s">
        <v>92</v>
      </c>
      <c r="H4" s="25"/>
      <c r="J4" s="12"/>
    </row>
    <row r="5" spans="1:16" ht="48" customHeight="1" x14ac:dyDescent="0.25">
      <c r="A5" s="1">
        <v>2</v>
      </c>
      <c r="B5" s="25" t="s">
        <v>17</v>
      </c>
      <c r="C5" s="25"/>
      <c r="D5" s="25"/>
      <c r="E5" s="2">
        <v>920</v>
      </c>
      <c r="F5" s="11" t="s">
        <v>9</v>
      </c>
      <c r="G5" s="25"/>
      <c r="H5" s="25"/>
    </row>
    <row r="6" spans="1:16" ht="48" customHeight="1" x14ac:dyDescent="0.25">
      <c r="A6" s="1">
        <v>3</v>
      </c>
      <c r="B6" s="25" t="s">
        <v>18</v>
      </c>
      <c r="C6" s="25"/>
      <c r="D6" s="25"/>
      <c r="E6" s="2">
        <f>E4*1000/1</f>
        <v>113000</v>
      </c>
      <c r="F6" s="11" t="s">
        <v>14</v>
      </c>
      <c r="G6" s="25"/>
      <c r="H6" s="25"/>
    </row>
    <row r="7" spans="1:16" ht="30.6" customHeight="1" x14ac:dyDescent="0.25">
      <c r="A7" s="32">
        <v>4</v>
      </c>
      <c r="B7" s="25" t="s">
        <v>87</v>
      </c>
      <c r="C7" s="25"/>
      <c r="D7" s="25"/>
      <c r="E7" s="2">
        <v>2000</v>
      </c>
      <c r="F7" s="11" t="s">
        <v>14</v>
      </c>
      <c r="G7" s="26" t="s">
        <v>19</v>
      </c>
      <c r="H7" s="27"/>
    </row>
    <row r="8" spans="1:16" ht="30.6" customHeight="1" x14ac:dyDescent="0.25">
      <c r="A8" s="33"/>
      <c r="B8" s="25" t="s">
        <v>36</v>
      </c>
      <c r="C8" s="25"/>
      <c r="D8" s="25"/>
      <c r="E8" s="2">
        <f>E7*11</f>
        <v>22000</v>
      </c>
      <c r="F8" s="11" t="s">
        <v>7</v>
      </c>
      <c r="G8" s="28"/>
      <c r="H8" s="29"/>
    </row>
    <row r="9" spans="1:16" ht="30.6" customHeight="1" x14ac:dyDescent="0.25">
      <c r="A9" s="34"/>
      <c r="B9" s="25" t="s">
        <v>44</v>
      </c>
      <c r="C9" s="25"/>
      <c r="D9" s="25"/>
      <c r="E9" s="2">
        <f>E8*0.8</f>
        <v>17600</v>
      </c>
      <c r="F9" s="11" t="s">
        <v>7</v>
      </c>
      <c r="G9" s="30"/>
      <c r="H9" s="31"/>
    </row>
    <row r="10" spans="1:16" ht="36.6" customHeight="1" x14ac:dyDescent="0.25">
      <c r="A10" s="1">
        <v>5</v>
      </c>
      <c r="B10" s="25" t="s">
        <v>20</v>
      </c>
      <c r="C10" s="25"/>
      <c r="D10" s="25"/>
      <c r="E10" s="2">
        <v>32</v>
      </c>
      <c r="F10" s="11" t="s">
        <v>21</v>
      </c>
      <c r="G10" s="25" t="s">
        <v>22</v>
      </c>
      <c r="H10" s="25"/>
    </row>
    <row r="11" spans="1:16" ht="50.4" customHeight="1" x14ac:dyDescent="0.25">
      <c r="A11" s="1">
        <v>6</v>
      </c>
      <c r="B11" s="25" t="s">
        <v>23</v>
      </c>
      <c r="C11" s="25"/>
      <c r="D11" s="25"/>
      <c r="E11" s="2">
        <f>10^(E13-E14/(E10+E15))</f>
        <v>8.2409768000498649E-6</v>
      </c>
      <c r="F11" s="11" t="s">
        <v>3</v>
      </c>
      <c r="G11" s="25"/>
      <c r="H11" s="25"/>
    </row>
    <row r="12" spans="1:16" ht="30.6" customHeight="1" x14ac:dyDescent="0.25">
      <c r="A12" s="1"/>
      <c r="B12" s="25" t="s">
        <v>94</v>
      </c>
      <c r="C12" s="25"/>
      <c r="D12" s="25"/>
      <c r="E12" s="2"/>
      <c r="F12" s="11"/>
      <c r="G12" s="25"/>
      <c r="H12" s="25"/>
    </row>
    <row r="13" spans="1:16" ht="30" customHeight="1" x14ac:dyDescent="0.25">
      <c r="A13" s="1"/>
      <c r="B13" s="25" t="s">
        <v>24</v>
      </c>
      <c r="C13" s="25"/>
      <c r="D13" s="25"/>
      <c r="E13" s="2">
        <v>6.12439</v>
      </c>
      <c r="F13" s="11"/>
      <c r="G13" s="25"/>
      <c r="H13" s="25"/>
    </row>
    <row r="14" spans="1:16" ht="33" customHeight="1" x14ac:dyDescent="0.25">
      <c r="A14" s="1"/>
      <c r="B14" s="25" t="s">
        <v>25</v>
      </c>
      <c r="C14" s="25"/>
      <c r="D14" s="25"/>
      <c r="E14" s="2">
        <v>2240.0010000000002</v>
      </c>
      <c r="F14" s="11"/>
      <c r="G14" s="25"/>
      <c r="H14" s="25"/>
    </row>
    <row r="15" spans="1:16" ht="30" customHeight="1" x14ac:dyDescent="0.25">
      <c r="A15" s="1"/>
      <c r="B15" s="25" t="s">
        <v>26</v>
      </c>
      <c r="C15" s="25"/>
      <c r="D15" s="25"/>
      <c r="E15" s="2">
        <v>167.85</v>
      </c>
      <c r="F15" s="11"/>
      <c r="G15" s="25"/>
      <c r="H15" s="25"/>
    </row>
    <row r="16" spans="1:16" ht="30" customHeight="1" x14ac:dyDescent="0.25">
      <c r="A16" s="1"/>
      <c r="B16" s="25" t="s">
        <v>33</v>
      </c>
      <c r="C16" s="25"/>
      <c r="D16" s="25"/>
      <c r="E16" s="2">
        <v>0.2</v>
      </c>
      <c r="F16" s="11" t="s">
        <v>34</v>
      </c>
      <c r="G16" s="25" t="s">
        <v>35</v>
      </c>
      <c r="H16" s="25"/>
    </row>
    <row r="17" spans="1:8" ht="30" customHeight="1" x14ac:dyDescent="0.25">
      <c r="A17" s="1"/>
      <c r="B17" s="25" t="s">
        <v>29</v>
      </c>
      <c r="C17" s="25"/>
      <c r="D17" s="25"/>
      <c r="E17" s="2">
        <v>312.89999999999998</v>
      </c>
      <c r="F17" s="11" t="s">
        <v>28</v>
      </c>
      <c r="G17" s="25"/>
      <c r="H17" s="25"/>
    </row>
    <row r="18" spans="1:8" ht="40.799999999999997" customHeight="1" x14ac:dyDescent="0.25">
      <c r="A18" s="14">
        <v>7</v>
      </c>
      <c r="B18" s="20" t="s">
        <v>27</v>
      </c>
      <c r="C18" s="20"/>
      <c r="D18" s="20"/>
      <c r="E18" s="15">
        <f>10^(-6)*E19*E17^0.5*E11</f>
        <v>1.4577447066572603E-10</v>
      </c>
      <c r="F18" s="16" t="s">
        <v>12</v>
      </c>
      <c r="G18" s="20"/>
      <c r="H18" s="20"/>
    </row>
    <row r="19" spans="1:8" ht="40.799999999999997" customHeight="1" x14ac:dyDescent="0.25">
      <c r="A19" s="14"/>
      <c r="B19" s="20" t="s">
        <v>13</v>
      </c>
      <c r="C19" s="20"/>
      <c r="D19" s="20"/>
      <c r="E19" s="17">
        <v>1</v>
      </c>
      <c r="F19" s="16"/>
      <c r="G19" s="20"/>
      <c r="H19" s="20"/>
    </row>
    <row r="20" spans="1:8" ht="81" customHeight="1" x14ac:dyDescent="0.25">
      <c r="A20" s="14">
        <v>8</v>
      </c>
      <c r="B20" s="20" t="s">
        <v>30</v>
      </c>
      <c r="C20" s="20"/>
      <c r="D20" s="20"/>
      <c r="E20" s="18">
        <f>E18*E7*3600</f>
        <v>1.0495761887932273E-3</v>
      </c>
      <c r="F20" s="16" t="s">
        <v>6</v>
      </c>
      <c r="G20" s="20" t="s">
        <v>31</v>
      </c>
      <c r="H20" s="20"/>
    </row>
    <row r="21" spans="1:8" ht="30" customHeight="1" x14ac:dyDescent="0.25">
      <c r="A21" s="14">
        <v>9</v>
      </c>
      <c r="B21" s="20" t="s">
        <v>32</v>
      </c>
      <c r="C21" s="20"/>
      <c r="D21" s="20"/>
      <c r="E21" s="17"/>
      <c r="F21" s="16"/>
      <c r="G21" s="20"/>
      <c r="H21" s="20"/>
    </row>
    <row r="22" spans="1:8" ht="45.6" customHeight="1" x14ac:dyDescent="0.25">
      <c r="A22" s="14" t="s">
        <v>38</v>
      </c>
      <c r="B22" s="20" t="s">
        <v>37</v>
      </c>
      <c r="C22" s="20"/>
      <c r="D22" s="20"/>
      <c r="E22" s="18">
        <f>100*E20/(E23*E9)</f>
        <v>4.7733133274658608E-7</v>
      </c>
      <c r="F22" s="16" t="s">
        <v>34</v>
      </c>
      <c r="G22" s="20"/>
      <c r="H22" s="20"/>
    </row>
    <row r="23" spans="1:8" ht="43.2" customHeight="1" x14ac:dyDescent="0.25">
      <c r="A23" s="14" t="s">
        <v>39</v>
      </c>
      <c r="B23" s="20" t="s">
        <v>40</v>
      </c>
      <c r="C23" s="20"/>
      <c r="D23" s="20"/>
      <c r="E23" s="17">
        <f>E17/(E24*(1+0.00367*E10))</f>
        <v>12.493420531131983</v>
      </c>
      <c r="F23" s="16" t="s">
        <v>9</v>
      </c>
      <c r="G23" s="20" t="s">
        <v>41</v>
      </c>
      <c r="H23" s="20"/>
    </row>
    <row r="24" spans="1:8" ht="30" customHeight="1" x14ac:dyDescent="0.25">
      <c r="A24" s="14"/>
      <c r="B24" s="20" t="s">
        <v>42</v>
      </c>
      <c r="C24" s="20"/>
      <c r="D24" s="20"/>
      <c r="E24" s="17">
        <v>22.413</v>
      </c>
      <c r="F24" s="16" t="s">
        <v>43</v>
      </c>
      <c r="G24" s="20"/>
      <c r="H24" s="20"/>
    </row>
    <row r="25" spans="1:8" ht="60" customHeight="1" x14ac:dyDescent="0.25">
      <c r="A25" s="14" t="s">
        <v>45</v>
      </c>
      <c r="B25" s="20" t="s">
        <v>46</v>
      </c>
      <c r="C25" s="20"/>
      <c r="D25" s="20"/>
      <c r="E25" s="17"/>
      <c r="F25" s="16"/>
      <c r="G25" s="20"/>
      <c r="H25" s="20"/>
    </row>
    <row r="26" spans="1:8" ht="38.4" customHeight="1" x14ac:dyDescent="0.25">
      <c r="A26" s="14" t="s">
        <v>47</v>
      </c>
      <c r="B26" s="20" t="s">
        <v>48</v>
      </c>
      <c r="C26" s="20"/>
      <c r="D26" s="20"/>
      <c r="E26" s="17">
        <f>100*E11/E27</f>
        <v>8.1593829703464018E-6</v>
      </c>
      <c r="F26" s="16"/>
      <c r="G26" s="20"/>
      <c r="H26" s="20"/>
    </row>
    <row r="27" spans="1:8" ht="30" customHeight="1" x14ac:dyDescent="0.25">
      <c r="A27" s="14"/>
      <c r="B27" s="20" t="s">
        <v>49</v>
      </c>
      <c r="C27" s="20"/>
      <c r="D27" s="20"/>
      <c r="E27" s="17">
        <v>101</v>
      </c>
      <c r="F27" s="16" t="s">
        <v>3</v>
      </c>
      <c r="G27" s="20"/>
      <c r="H27" s="20"/>
    </row>
    <row r="28" spans="1:8" ht="37.799999999999997" customHeight="1" x14ac:dyDescent="0.25">
      <c r="A28" s="14" t="s">
        <v>50</v>
      </c>
      <c r="B28" s="20" t="s">
        <v>52</v>
      </c>
      <c r="C28" s="20"/>
      <c r="D28" s="20"/>
      <c r="E28" s="17">
        <f>100/(1+4.84*E29)</f>
        <v>0.67209088819499252</v>
      </c>
      <c r="F28" s="16" t="s">
        <v>34</v>
      </c>
      <c r="G28" s="20" t="s">
        <v>54</v>
      </c>
      <c r="H28" s="20"/>
    </row>
    <row r="29" spans="1:8" ht="42.6" customHeight="1" x14ac:dyDescent="0.25">
      <c r="A29" s="14"/>
      <c r="B29" s="20" t="s">
        <v>53</v>
      </c>
      <c r="C29" s="20"/>
      <c r="D29" s="20"/>
      <c r="E29" s="17">
        <f>22.25+(33.48-0.34)/4-0</f>
        <v>30.534999999999997</v>
      </c>
      <c r="F29" s="16"/>
      <c r="G29" s="20" t="s">
        <v>56</v>
      </c>
      <c r="H29" s="20"/>
    </row>
    <row r="30" spans="1:8" ht="30" customHeight="1" x14ac:dyDescent="0.25">
      <c r="A30" s="14"/>
      <c r="B30" s="24" t="s">
        <v>55</v>
      </c>
      <c r="C30" s="24"/>
      <c r="D30" s="24"/>
      <c r="E30" s="17"/>
      <c r="F30" s="16"/>
      <c r="G30" s="20"/>
      <c r="H30" s="20"/>
    </row>
    <row r="31" spans="1:8" ht="30" customHeight="1" x14ac:dyDescent="0.25">
      <c r="A31" s="14" t="s">
        <v>57</v>
      </c>
      <c r="B31" s="20" t="s">
        <v>51</v>
      </c>
      <c r="C31" s="20"/>
      <c r="D31" s="20"/>
      <c r="E31" s="17">
        <f>1.9*E28</f>
        <v>1.2769726875704857</v>
      </c>
      <c r="F31" s="16" t="s">
        <v>34</v>
      </c>
      <c r="G31" s="20"/>
      <c r="H31" s="20"/>
    </row>
    <row r="32" spans="1:8" ht="30" customHeight="1" x14ac:dyDescent="0.25">
      <c r="A32" s="14" t="s">
        <v>58</v>
      </c>
      <c r="B32" s="20" t="s">
        <v>59</v>
      </c>
      <c r="C32" s="20"/>
      <c r="D32" s="20"/>
      <c r="E32" s="17">
        <f>E26/E31</f>
        <v>6.3896299817266255E-6</v>
      </c>
      <c r="F32" s="16"/>
      <c r="G32" s="20" t="s">
        <v>60</v>
      </c>
      <c r="H32" s="20"/>
    </row>
    <row r="33" spans="1:8" ht="43.8" customHeight="1" x14ac:dyDescent="0.25">
      <c r="A33" s="14"/>
      <c r="B33" s="20" t="s">
        <v>61</v>
      </c>
      <c r="C33" s="20"/>
      <c r="D33" s="20"/>
      <c r="E33" s="17">
        <v>0</v>
      </c>
      <c r="F33" s="16"/>
      <c r="G33" s="20"/>
      <c r="H33" s="20"/>
    </row>
    <row r="34" spans="1:8" ht="198" customHeight="1" x14ac:dyDescent="0.25">
      <c r="A34" s="14"/>
      <c r="B34" s="20"/>
      <c r="C34" s="20"/>
      <c r="D34" s="20"/>
      <c r="E34" s="17"/>
      <c r="F34" s="16"/>
      <c r="G34" s="20"/>
      <c r="H34" s="20"/>
    </row>
    <row r="35" spans="1:8" ht="30" customHeight="1" x14ac:dyDescent="0.25">
      <c r="A35" s="14">
        <v>10</v>
      </c>
      <c r="B35" s="20" t="s">
        <v>66</v>
      </c>
      <c r="C35" s="20"/>
      <c r="D35" s="20"/>
      <c r="E35" s="17">
        <f>ROUND((E37-E38)*E39*E40*100*1/(E41*E42*E43*E44),3)</f>
        <v>0</v>
      </c>
      <c r="F35" s="16" t="s">
        <v>3</v>
      </c>
      <c r="G35" s="20"/>
      <c r="H35" s="20"/>
    </row>
    <row r="36" spans="1:8" ht="96" customHeight="1" x14ac:dyDescent="0.25">
      <c r="A36" s="45" t="s">
        <v>1</v>
      </c>
      <c r="B36" s="46"/>
      <c r="C36" s="46"/>
      <c r="D36" s="46"/>
      <c r="E36" s="46"/>
      <c r="F36" s="46"/>
      <c r="G36" s="46"/>
      <c r="H36" s="47"/>
    </row>
    <row r="37" spans="1:8" ht="48" customHeight="1" x14ac:dyDescent="0.25">
      <c r="A37" s="14" t="s">
        <v>67</v>
      </c>
      <c r="B37" s="20" t="s">
        <v>2</v>
      </c>
      <c r="C37" s="20"/>
      <c r="D37" s="20"/>
      <c r="E37" s="17">
        <v>900</v>
      </c>
      <c r="F37" s="16" t="s">
        <v>3</v>
      </c>
      <c r="G37" s="20" t="s">
        <v>4</v>
      </c>
      <c r="H37" s="20"/>
    </row>
    <row r="38" spans="1:8" ht="33.6" customHeight="1" x14ac:dyDescent="0.25">
      <c r="A38" s="14" t="s">
        <v>68</v>
      </c>
      <c r="B38" s="20" t="s">
        <v>5</v>
      </c>
      <c r="C38" s="20"/>
      <c r="D38" s="20"/>
      <c r="E38" s="17">
        <v>101</v>
      </c>
      <c r="F38" s="16" t="s">
        <v>3</v>
      </c>
      <c r="G38" s="20" t="s">
        <v>11</v>
      </c>
      <c r="H38" s="20"/>
    </row>
    <row r="39" spans="1:8" ht="63" customHeight="1" x14ac:dyDescent="0.25">
      <c r="A39" s="14" t="s">
        <v>69</v>
      </c>
      <c r="B39" s="20" t="s">
        <v>62</v>
      </c>
      <c r="C39" s="20"/>
      <c r="D39" s="20"/>
      <c r="E39" s="19">
        <f>E20</f>
        <v>1.0495761887932273E-3</v>
      </c>
      <c r="F39" s="16" t="s">
        <v>6</v>
      </c>
      <c r="G39" s="37"/>
      <c r="H39" s="37"/>
    </row>
    <row r="40" spans="1:8" ht="33" customHeight="1" x14ac:dyDescent="0.25">
      <c r="A40" s="14" t="s">
        <v>70</v>
      </c>
      <c r="B40" s="20" t="s">
        <v>63</v>
      </c>
      <c r="C40" s="20"/>
      <c r="D40" s="20"/>
      <c r="E40" s="17">
        <f>E33</f>
        <v>0</v>
      </c>
      <c r="F40" s="16"/>
      <c r="G40" s="20"/>
      <c r="H40" s="20"/>
    </row>
    <row r="41" spans="1:8" ht="40.799999999999997" customHeight="1" x14ac:dyDescent="0.25">
      <c r="A41" s="14" t="s">
        <v>71</v>
      </c>
      <c r="B41" s="20" t="s">
        <v>64</v>
      </c>
      <c r="C41" s="20"/>
      <c r="D41" s="20"/>
      <c r="E41" s="17">
        <f>E9</f>
        <v>17600</v>
      </c>
      <c r="F41" s="16" t="s">
        <v>7</v>
      </c>
      <c r="G41" s="20"/>
      <c r="H41" s="20"/>
    </row>
    <row r="42" spans="1:8" ht="23.4" customHeight="1" x14ac:dyDescent="0.25">
      <c r="A42" s="14" t="s">
        <v>72</v>
      </c>
      <c r="B42" s="20" t="s">
        <v>8</v>
      </c>
      <c r="C42" s="20"/>
      <c r="D42" s="20"/>
      <c r="E42" s="17">
        <f>E23</f>
        <v>12.493420531131983</v>
      </c>
      <c r="F42" s="16" t="str">
        <f>F23</f>
        <v>kg/m3</v>
      </c>
      <c r="G42" s="20"/>
      <c r="H42" s="20"/>
    </row>
    <row r="43" spans="1:8" ht="40.799999999999997" customHeight="1" x14ac:dyDescent="0.25">
      <c r="A43" s="14" t="s">
        <v>73</v>
      </c>
      <c r="B43" s="20" t="s">
        <v>65</v>
      </c>
      <c r="C43" s="20"/>
      <c r="D43" s="20"/>
      <c r="E43" s="15">
        <f>E28</f>
        <v>0.67209088819499252</v>
      </c>
      <c r="F43" s="16" t="s">
        <v>34</v>
      </c>
      <c r="G43" s="20"/>
      <c r="H43" s="20"/>
    </row>
    <row r="44" spans="1:8" ht="39" customHeight="1" x14ac:dyDescent="0.25">
      <c r="A44" s="14" t="s">
        <v>74</v>
      </c>
      <c r="B44" s="20" t="s">
        <v>10</v>
      </c>
      <c r="C44" s="20"/>
      <c r="D44" s="20"/>
      <c r="E44" s="17">
        <v>3</v>
      </c>
      <c r="F44" s="16"/>
      <c r="G44" s="20"/>
      <c r="H44" s="20"/>
    </row>
    <row r="45" spans="1:8" ht="40.799999999999997" customHeight="1" x14ac:dyDescent="0.25">
      <c r="A45" s="13">
        <v>11</v>
      </c>
      <c r="B45" s="21" t="s">
        <v>75</v>
      </c>
      <c r="C45" s="22"/>
      <c r="D45" s="22"/>
      <c r="E45" s="22"/>
      <c r="F45" s="22"/>
      <c r="G45" s="22"/>
      <c r="H45" s="23"/>
    </row>
    <row r="46" spans="1:8" ht="52.2" customHeight="1" x14ac:dyDescent="0.25">
      <c r="A46" s="1" t="s">
        <v>76</v>
      </c>
      <c r="B46" s="25" t="s">
        <v>77</v>
      </c>
      <c r="C46" s="25"/>
      <c r="D46" s="25"/>
      <c r="E46" s="17">
        <f>E4*E5</f>
        <v>103960</v>
      </c>
      <c r="F46" s="10" t="s">
        <v>6</v>
      </c>
      <c r="G46" s="25"/>
      <c r="H46" s="25"/>
    </row>
    <row r="47" spans="1:8" ht="64.2" customHeight="1" x14ac:dyDescent="0.25">
      <c r="A47" s="1" t="s">
        <v>78</v>
      </c>
      <c r="B47" s="25" t="s">
        <v>79</v>
      </c>
      <c r="C47" s="25"/>
      <c r="D47" s="25"/>
      <c r="E47" s="2">
        <v>42.256999999999998</v>
      </c>
      <c r="F47" s="3" t="s">
        <v>80</v>
      </c>
      <c r="G47" s="25" t="s">
        <v>95</v>
      </c>
      <c r="H47" s="25"/>
    </row>
    <row r="48" spans="1:8" ht="38.4" customHeight="1" x14ac:dyDescent="0.25">
      <c r="A48" s="1" t="s">
        <v>81</v>
      </c>
      <c r="B48" s="25" t="s">
        <v>82</v>
      </c>
      <c r="C48" s="25"/>
      <c r="D48" s="25"/>
      <c r="E48" s="2">
        <f>E46*E47</f>
        <v>4393037.72</v>
      </c>
      <c r="F48" s="3" t="s">
        <v>83</v>
      </c>
      <c r="G48" s="25"/>
      <c r="H48" s="25"/>
    </row>
    <row r="49" spans="1:14" ht="34.200000000000003" customHeight="1" x14ac:dyDescent="0.25">
      <c r="A49" s="1" t="s">
        <v>84</v>
      </c>
      <c r="B49" s="25" t="s">
        <v>86</v>
      </c>
      <c r="C49" s="25"/>
      <c r="D49" s="25"/>
      <c r="E49" s="2">
        <f>E7</f>
        <v>2000</v>
      </c>
      <c r="F49" s="3" t="s">
        <v>14</v>
      </c>
      <c r="G49" s="25"/>
      <c r="H49" s="25"/>
      <c r="M49" s="9"/>
    </row>
    <row r="50" spans="1:14" ht="46.2" customHeight="1" x14ac:dyDescent="0.25">
      <c r="A50" s="1" t="s">
        <v>85</v>
      </c>
      <c r="B50" s="25" t="s">
        <v>88</v>
      </c>
      <c r="C50" s="25"/>
      <c r="D50" s="25"/>
      <c r="E50" s="2">
        <f>E48/E49</f>
        <v>2196.5188599999997</v>
      </c>
      <c r="F50" s="3" t="s">
        <v>89</v>
      </c>
      <c r="G50" s="25"/>
      <c r="H50" s="25"/>
    </row>
    <row r="51" spans="1:14" ht="60.6" customHeight="1" x14ac:dyDescent="0.25">
      <c r="A51" s="13" t="s">
        <v>90</v>
      </c>
      <c r="B51" s="21" t="s">
        <v>91</v>
      </c>
      <c r="C51" s="22"/>
      <c r="D51" s="22"/>
      <c r="E51" s="22"/>
      <c r="F51" s="22"/>
      <c r="G51" s="22"/>
      <c r="H51" s="23"/>
      <c r="I51" s="6"/>
      <c r="K51" s="7"/>
      <c r="L51" s="8"/>
      <c r="M51" s="8"/>
      <c r="N51" s="8"/>
    </row>
  </sheetData>
  <sheetProtection formatCells="0" formatColumns="0" formatRows="0"/>
  <mergeCells count="96">
    <mergeCell ref="B48:D48"/>
    <mergeCell ref="G48:H48"/>
    <mergeCell ref="B37:D37"/>
    <mergeCell ref="G37:H37"/>
    <mergeCell ref="B38:D38"/>
    <mergeCell ref="G38:H38"/>
    <mergeCell ref="B40:D40"/>
    <mergeCell ref="G40:H40"/>
    <mergeCell ref="B41:D41"/>
    <mergeCell ref="G41:H41"/>
    <mergeCell ref="B44:D44"/>
    <mergeCell ref="G44:H44"/>
    <mergeCell ref="A2:H2"/>
    <mergeCell ref="A1:H1"/>
    <mergeCell ref="B47:D47"/>
    <mergeCell ref="G47:H47"/>
    <mergeCell ref="A3:H3"/>
    <mergeCell ref="A36:H36"/>
    <mergeCell ref="B39:D39"/>
    <mergeCell ref="G39:H39"/>
    <mergeCell ref="B42:D42"/>
    <mergeCell ref="G42:H42"/>
    <mergeCell ref="B43:D43"/>
    <mergeCell ref="G43:H43"/>
    <mergeCell ref="B6:D6"/>
    <mergeCell ref="G6:H6"/>
    <mergeCell ref="B7:D7"/>
    <mergeCell ref="B10:D10"/>
    <mergeCell ref="G10:H10"/>
    <mergeCell ref="J3:P3"/>
    <mergeCell ref="B4:D4"/>
    <mergeCell ref="G4:H4"/>
    <mergeCell ref="B5:D5"/>
    <mergeCell ref="G5:H5"/>
    <mergeCell ref="B17:D17"/>
    <mergeCell ref="G17:H17"/>
    <mergeCell ref="B20:D20"/>
    <mergeCell ref="G20:H20"/>
    <mergeCell ref="B21:D21"/>
    <mergeCell ref="G21:H21"/>
    <mergeCell ref="B18:D18"/>
    <mergeCell ref="G18:H18"/>
    <mergeCell ref="B19:D19"/>
    <mergeCell ref="G19:H19"/>
    <mergeCell ref="B22:D22"/>
    <mergeCell ref="G22:H22"/>
    <mergeCell ref="B23:D23"/>
    <mergeCell ref="G23:H23"/>
    <mergeCell ref="B24:D24"/>
    <mergeCell ref="G24:H24"/>
    <mergeCell ref="B9:D9"/>
    <mergeCell ref="G7:H9"/>
    <mergeCell ref="A7:A9"/>
    <mergeCell ref="B16:D16"/>
    <mergeCell ref="G16:H16"/>
    <mergeCell ref="B8:D8"/>
    <mergeCell ref="B14:D14"/>
    <mergeCell ref="G14:H14"/>
    <mergeCell ref="B12:D12"/>
    <mergeCell ref="G12:H12"/>
    <mergeCell ref="B15:D15"/>
    <mergeCell ref="G15:H15"/>
    <mergeCell ref="B11:D11"/>
    <mergeCell ref="G11:H11"/>
    <mergeCell ref="B13:D13"/>
    <mergeCell ref="G13:H13"/>
    <mergeCell ref="B25:D25"/>
    <mergeCell ref="G25:H25"/>
    <mergeCell ref="B26:D26"/>
    <mergeCell ref="G26:H26"/>
    <mergeCell ref="B31:D31"/>
    <mergeCell ref="G31:H31"/>
    <mergeCell ref="B28:D28"/>
    <mergeCell ref="G28:H28"/>
    <mergeCell ref="B29:D29"/>
    <mergeCell ref="G29:H29"/>
    <mergeCell ref="B30:D30"/>
    <mergeCell ref="G30:H30"/>
    <mergeCell ref="B27:D27"/>
    <mergeCell ref="G27:H27"/>
    <mergeCell ref="B35:D35"/>
    <mergeCell ref="G35:H35"/>
    <mergeCell ref="B45:H45"/>
    <mergeCell ref="B51:H51"/>
    <mergeCell ref="B32:D32"/>
    <mergeCell ref="G32:H32"/>
    <mergeCell ref="B33:D33"/>
    <mergeCell ref="G33:H33"/>
    <mergeCell ref="B34:D34"/>
    <mergeCell ref="G34:H34"/>
    <mergeCell ref="B49:D49"/>
    <mergeCell ref="G49:H49"/>
    <mergeCell ref="B50:D50"/>
    <mergeCell ref="G50:H50"/>
    <mergeCell ref="B46:D46"/>
    <mergeCell ref="G46:H46"/>
  </mergeCells>
  <phoneticPr fontId="11" type="noConversion"/>
  <printOptions horizontalCentered="1"/>
  <pageMargins left="0.43307086614173229" right="0.43307086614173229" top="0.51181102362204722" bottom="0.51181102362204722" header="0.31496062992125984" footer="0.31496062992125984"/>
  <pageSetup paperSize="9" scale="94" fitToHeight="9" orientation="portrait" r:id="rId1"/>
  <headerFooter>
    <oddFooter>&amp;C&amp;"Arial,Bold"&amp;12Người lập bảng: Lê Ngọc Tùng -  Tel: 0989.198.358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Tính áp suất nổ dư</vt:lpstr>
      <vt:lpstr>'Tính áp suất nổ dư'!Print_Area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Tung le ngoc</dc:creator>
  <cp:lastModifiedBy>Tung le ngoc</cp:lastModifiedBy>
  <cp:lastPrinted>2024-12-05T05:51:14Z</cp:lastPrinted>
  <dcterms:created xsi:type="dcterms:W3CDTF">2024-10-21T23:53:33Z</dcterms:created>
  <dcterms:modified xsi:type="dcterms:W3CDTF">2024-12-05T08:28:49Z</dcterms:modified>
</cp:coreProperties>
</file>